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warre\Desktop\"/>
    </mc:Choice>
  </mc:AlternateContent>
  <xr:revisionPtr revIDLastSave="0" documentId="13_ncr:1_{88082694-B8AE-4AC8-BBFE-CFEE5B76472C}" xr6:coauthVersionLast="47" xr6:coauthVersionMax="47" xr10:uidLastSave="{00000000-0000-0000-0000-000000000000}"/>
  <workbookProtection workbookAlgorithmName="SHA-512" workbookHashValue="0f2lfWVbExtKE6+pnG4vHdF4vl/EcT1WqlWZ+D7HOUCmhUzAYdCMD2JG2GoXObrCQ7VfGTAQDbBoGWf7+9sKIw==" workbookSaltValue="B1QhxEBCI6RIKbQdr0THYw==" workbookSpinCount="100000" lockStructure="1"/>
  <bookViews>
    <workbookView minimized="1" xWindow="15585" yWindow="6375" windowWidth="9105" windowHeight="7215" xr2:uid="{00000000-000D-0000-FFFF-FFFF00000000}"/>
  </bookViews>
  <sheets>
    <sheet name="BOND COST ESTIMATOR TOOL v2"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8" i="3" l="1"/>
  <c r="C8" i="3" s="1"/>
  <c r="C24" i="3" s="1"/>
  <c r="B24" i="3"/>
  <c r="B15" i="3"/>
  <c r="C25" i="3" l="1"/>
  <c r="C26" i="3" s="1"/>
  <c r="C13" i="3"/>
  <c r="C22" i="3"/>
  <c r="D8" i="3"/>
  <c r="E8" i="3" s="1"/>
  <c r="F8" i="3" s="1"/>
  <c r="G8" i="3" s="1"/>
  <c r="H8" i="3" s="1"/>
  <c r="I8" i="3" s="1"/>
  <c r="J8" i="3" s="1"/>
  <c r="K8" i="3" s="1"/>
  <c r="L8" i="3" s="1"/>
  <c r="L22" i="3" s="1"/>
  <c r="C15" i="3"/>
  <c r="C16" i="3" s="1"/>
  <c r="C17" i="3" s="1"/>
  <c r="F13" i="3"/>
  <c r="D15" i="3" l="1"/>
  <c r="D16" i="3" s="1"/>
  <c r="D17" i="3" s="1"/>
  <c r="J15" i="3"/>
  <c r="J16" i="3" s="1"/>
  <c r="J17" i="3" s="1"/>
  <c r="H15" i="3"/>
  <c r="H16" i="3" s="1"/>
  <c r="H17" i="3" s="1"/>
  <c r="I15" i="3"/>
  <c r="I16" i="3" s="1"/>
  <c r="I17" i="3" s="1"/>
  <c r="K15" i="3"/>
  <c r="K16" i="3" s="1"/>
  <c r="K17" i="3" s="1"/>
  <c r="G22" i="3"/>
  <c r="E13" i="3"/>
  <c r="L13" i="3"/>
  <c r="E24" i="3"/>
  <c r="E25" i="3" s="1"/>
  <c r="E26" i="3" s="1"/>
  <c r="F24" i="3"/>
  <c r="F25" i="3" s="1"/>
  <c r="F26" i="3" s="1"/>
  <c r="G24" i="3"/>
  <c r="H24" i="3"/>
  <c r="J13" i="3"/>
  <c r="K13" i="3"/>
  <c r="I22" i="3"/>
  <c r="H22" i="3"/>
  <c r="L24" i="3"/>
  <c r="L25" i="3" s="1"/>
  <c r="L26" i="3" s="1"/>
  <c r="C28" i="3"/>
  <c r="G25" i="3"/>
  <c r="G26" i="3" s="1"/>
  <c r="K22" i="3"/>
  <c r="G13" i="3"/>
  <c r="D22" i="3"/>
  <c r="H13" i="3"/>
  <c r="E22" i="3"/>
  <c r="I13" i="3"/>
  <c r="F22" i="3"/>
  <c r="L15" i="3"/>
  <c r="I24" i="3"/>
  <c r="I25" i="3" s="1"/>
  <c r="I26" i="3" s="1"/>
  <c r="E15" i="3"/>
  <c r="F15" i="3"/>
  <c r="F16" i="3" s="1"/>
  <c r="F17" i="3" s="1"/>
  <c r="K24" i="3"/>
  <c r="K25" i="3" s="1"/>
  <c r="K26" i="3" s="1"/>
  <c r="G15" i="3"/>
  <c r="G16" i="3" s="1"/>
  <c r="G17" i="3" s="1"/>
  <c r="J24" i="3"/>
  <c r="D13" i="3"/>
  <c r="D24" i="3"/>
  <c r="J22" i="3"/>
  <c r="K28" i="3"/>
  <c r="H25" i="3"/>
  <c r="H26" i="3" s="1"/>
  <c r="H28" i="3" l="1"/>
  <c r="F28" i="3"/>
  <c r="G28" i="3"/>
  <c r="D25" i="3"/>
  <c r="D26" i="3" s="1"/>
  <c r="D28" i="3"/>
  <c r="J25" i="3"/>
  <c r="J26" i="3" s="1"/>
  <c r="J28" i="3"/>
  <c r="E28" i="3"/>
  <c r="E16" i="3"/>
  <c r="E17" i="3" s="1"/>
  <c r="L16" i="3"/>
  <c r="L17" i="3" s="1"/>
  <c r="L28" i="3"/>
  <c r="I28" i="3"/>
</calcChain>
</file>

<file path=xl/sharedStrings.xml><?xml version="1.0" encoding="utf-8"?>
<sst xmlns="http://schemas.openxmlformats.org/spreadsheetml/2006/main" count="52" uniqueCount="38">
  <si>
    <t>TAX YEAR</t>
  </si>
  <si>
    <t>2021-2022</t>
  </si>
  <si>
    <t>2022-2023</t>
  </si>
  <si>
    <t>2023-2024</t>
  </si>
  <si>
    <t>2024-2025</t>
  </si>
  <si>
    <t>2025-2026</t>
  </si>
  <si>
    <t>2026-2027</t>
  </si>
  <si>
    <t>2027-2028</t>
  </si>
  <si>
    <t>2028-2029</t>
  </si>
  <si>
    <t>2029-2030</t>
  </si>
  <si>
    <t>2030-2031</t>
  </si>
  <si>
    <t xml:space="preserve"> BOND SCENARIO 2</t>
  </si>
  <si>
    <t xml:space="preserve"> BOND SCENARIO 1 </t>
  </si>
  <si>
    <t xml:space="preserve"> Home Tax Assessed Value  (FY2021-22)</t>
  </si>
  <si>
    <t>2031-2032</t>
  </si>
  <si>
    <t>Annual Change from FY2021-22  Base Year</t>
  </si>
  <si>
    <t>Monthly Change from FY2021-22  Base Year</t>
  </si>
  <si>
    <t>&lt;=ENTER CURRENT TAX ASSESSED VALUE HERE</t>
  </si>
  <si>
    <t xml:space="preserve">Police/Fire Station Bond Rate Per $1,000 </t>
  </si>
  <si>
    <t>Annual Cost Of Police/Fire Station Bond</t>
  </si>
  <si>
    <t>Total Of All Gearhart GO Bond Rates</t>
  </si>
  <si>
    <t xml:space="preserve">Sum Of All Gearhart General Obligation Bonds </t>
  </si>
  <si>
    <t>Water Bond #1  PaysOff</t>
  </si>
  <si>
    <t>Water Bond #2 Pays Off - Only Police/Fire Bond remains</t>
  </si>
  <si>
    <t>Effect of Gearhart Police/Fire Station  General Obligation Bond On Property Taxes</t>
  </si>
  <si>
    <t xml:space="preserve"> Base Year Before Police/Fire Bond</t>
  </si>
  <si>
    <t>1st Year of Police/Fire Bond</t>
  </si>
  <si>
    <t>Annual Difference Between Scenarios 1 &amp; 2</t>
  </si>
  <si>
    <t>NA</t>
  </si>
  <si>
    <t>Explanation of Bond Scenarios</t>
  </si>
  <si>
    <t>Please remember that the City has not yet decided upon which of the two bond scenarios will be selected. Consequently, we are disclosing both the higher and lower millage rates.  We have developed this spreadsheet to assist with determining the impact of the Fire/Police Station Bond on all of our budgets.  Please review how these bond scenarios.  We look forward to hearing your feedback on which structure you prefer.</t>
  </si>
  <si>
    <r>
      <t>Incorporating the latest figures, the Millage Rate of the bond increased by a dime to about a $1.15 per $1,000 of Tax Assessed Value and would have been pretty straightforward to disclose just that new rate. However, in addition, the City's bond advisor came up with a creative alternative bond financing structure to soften the impact of the tax increase. The largest jump in our Gearhart General Obligation (GO) bond payments occurs in the first 3 tax years, prior to the payoff of the first Water Treatment Bond. This second bond scenario involves</t>
    </r>
    <r>
      <rPr>
        <b/>
        <sz val="12"/>
        <color rgb="FF222222"/>
        <rFont val="Arial"/>
        <family val="2"/>
      </rPr>
      <t> </t>
    </r>
    <r>
      <rPr>
        <b/>
        <i/>
        <sz val="12"/>
        <color rgb="FF222222"/>
        <rFont val="Arial"/>
        <family val="2"/>
      </rPr>
      <t>borrowing additional funds</t>
    </r>
    <r>
      <rPr>
        <sz val="12"/>
        <color rgb="FF222222"/>
        <rFont val="Arial"/>
        <family val="2"/>
      </rPr>
      <t> to cover the principal portion of the fire/police bond payment for 3 years and thereby eliminating the principal portion of the bond payment for that time period. Borrowing additional funds increases the Millage Rate to about a $1.21 per $1,000. While this alternate scenario helps on a cash-flow basis by helping to "level out" the tax payments, the downside is that the benefit of the bond payment reduction after the two water bonds payoff is lessened and costs slightly more in the long run.  (Think of it like financing a car over 60 months instead of 48 months where the monthly payments are lower but the interest paid is higher.)</t>
    </r>
  </si>
  <si>
    <t>The Gearhart General Obligation (GO) Bond costs below are best estimates and do not include other taxes such as road and operating levies.</t>
  </si>
  <si>
    <t>All calculations below automatically escalate Tax Assessed Values by 3% annually</t>
  </si>
  <si>
    <t>Based on information available last year, the City had been quoting a $1.05 "Millage Rate" for its Police/Fire Station General Obligation Bonds. ("Millage Rate" is the cost per $1,000 of County Tax Assessed Value.)  With the delays in providing voters the opportunity to decide the bond measure last November, the City did the responsible thing and asked our cost consultants and bond advisor to provide updated figures.  Not surprisingly, bond interest rates have increased and construction costs continue to move higher.  </t>
  </si>
  <si>
    <t xml:space="preserve"> </t>
  </si>
  <si>
    <t>Grant and Donation FundingMany have asked if the city has or will be pursuing government and private grant sources to minimize the impact of the tax burden. The answer is “Yes”, the City has investigated grant funding and has already applied and been successful on several grants for equipment and food/medical caching. The City and the Gearhart Volunteer Firefighters Association will be working on a capital campaign to minimize the taxpayers’ burden. There are many sources funding right now or soon-to-be available sources.  However, we face several challenges: 1) While we have a signed and recorded Conditional Property Transfer Agreement with the Highlands Property owners, until the GEARHART Urban Growth Boundary shift  is approved, we technically don’t have “Site Control”, which is a prerequisite for application for government and most sophisticated private grant sources. 2) Virtually all grants require local support and local financial contributions. The opposition to the station bond is working at cross purposes with the city’s best interests. 3) Some grant programs target low and moderate income areas which Gearhart would probably not be eligible for. </t>
  </si>
  <si>
    <t>Explanation of Grants &amp; Donations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</si>
</sst>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_(&quot;$&quot;* #,##0.000_);_(&quot;$&quot;* \(#,##0.000\);_(&quot;$&quot;* &quot;-&quot;??_);_(@_)"/>
  </numFmts>
  <fonts count="21" x14ac:knownFonts="1">
    <font>
      <sz val="11"/>
      <color theme="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
      <b/>
      <sz val="10"/>
      <color theme="1"/>
      <name val="Calibri"/>
      <family val="2"/>
      <scheme val="minor"/>
    </font>
    <font>
      <b/>
      <sz val="10"/>
      <color theme="0"/>
      <name val="Calibri"/>
      <family val="2"/>
      <scheme val="minor"/>
    </font>
    <font>
      <sz val="10"/>
      <color theme="1"/>
      <name val="Calibri"/>
      <family val="2"/>
      <scheme val="minor"/>
    </font>
    <font>
      <b/>
      <sz val="10"/>
      <name val="Calibri"/>
      <family val="2"/>
      <scheme val="minor"/>
    </font>
    <font>
      <b/>
      <sz val="10"/>
      <color rgb="FFFF0000"/>
      <name val="Calibri"/>
      <family val="2"/>
      <scheme val="minor"/>
    </font>
    <font>
      <b/>
      <i/>
      <sz val="10"/>
      <name val="Calibri"/>
      <family val="2"/>
      <scheme val="minor"/>
    </font>
    <font>
      <b/>
      <i/>
      <sz val="10"/>
      <color theme="1"/>
      <name val="Calibri"/>
      <family val="2"/>
      <scheme val="minor"/>
    </font>
    <font>
      <b/>
      <u/>
      <sz val="11"/>
      <name val="Calibri"/>
      <family val="2"/>
      <scheme val="minor"/>
    </font>
    <font>
      <b/>
      <u/>
      <sz val="11"/>
      <color theme="1"/>
      <name val="Calibri"/>
      <family val="2"/>
      <scheme val="minor"/>
    </font>
    <font>
      <sz val="12"/>
      <color rgb="FF222222"/>
      <name val="Arial"/>
      <family val="2"/>
    </font>
    <font>
      <b/>
      <sz val="12"/>
      <color rgb="FF222222"/>
      <name val="Arial"/>
      <family val="2"/>
    </font>
    <font>
      <b/>
      <i/>
      <sz val="12"/>
      <color rgb="FF222222"/>
      <name val="Arial"/>
      <family val="2"/>
    </font>
    <font>
      <b/>
      <u/>
      <sz val="12"/>
      <color theme="1"/>
      <name val="Arial"/>
      <family val="2"/>
    </font>
    <font>
      <sz val="12"/>
      <color theme="1"/>
      <name val="Arial"/>
      <family val="2"/>
    </font>
    <font>
      <b/>
      <sz val="11"/>
      <name val="Calibri"/>
      <family val="2"/>
      <scheme val="minor"/>
    </font>
    <font>
      <b/>
      <i/>
      <sz val="11"/>
      <name val="Calibri"/>
      <family val="2"/>
      <scheme val="minor"/>
    </font>
    <font>
      <b/>
      <sz val="12"/>
      <color theme="1"/>
      <name val="Calibri"/>
      <family val="2"/>
      <scheme val="minor"/>
    </font>
  </fonts>
  <fills count="4">
    <fill>
      <patternFill patternType="none"/>
    </fill>
    <fill>
      <patternFill patternType="gray125"/>
    </fill>
    <fill>
      <patternFill patternType="solid">
        <fgColor theme="2"/>
        <bgColor indexed="64"/>
      </patternFill>
    </fill>
    <fill>
      <patternFill patternType="solid">
        <fgColor theme="0" tint="-0.34998626667073579"/>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73">
    <xf numFmtId="0" fontId="0" fillId="0" borderId="0" xfId="0"/>
    <xf numFmtId="0" fontId="0" fillId="0" borderId="0" xfId="0" applyAlignment="1">
      <alignment horizontal="right"/>
    </xf>
    <xf numFmtId="0" fontId="2" fillId="0" borderId="0" xfId="0" applyFont="1" applyFill="1" applyAlignment="1">
      <alignment horizontal="center" vertical="center" wrapText="1"/>
    </xf>
    <xf numFmtId="0" fontId="2" fillId="0" borderId="0" xfId="0" applyFont="1" applyFill="1" applyAlignment="1">
      <alignment vertical="center" wrapText="1"/>
    </xf>
    <xf numFmtId="164" fontId="2" fillId="0" borderId="0" xfId="1" applyNumberFormat="1" applyFont="1" applyFill="1" applyAlignment="1">
      <alignment horizontal="center" vertical="center" wrapText="1"/>
    </xf>
    <xf numFmtId="0" fontId="0" fillId="0" borderId="0" xfId="0" applyAlignment="1"/>
    <xf numFmtId="0" fontId="3" fillId="0" borderId="0" xfId="0" applyFont="1" applyAlignment="1"/>
    <xf numFmtId="164" fontId="0" fillId="0" borderId="0" xfId="0" applyNumberFormat="1"/>
    <xf numFmtId="0" fontId="2" fillId="0" borderId="0" xfId="0" applyFont="1"/>
    <xf numFmtId="164" fontId="9" fillId="0" borderId="0" xfId="1" applyNumberFormat="1" applyFont="1" applyFill="1" applyBorder="1" applyAlignment="1">
      <alignment wrapText="1"/>
    </xf>
    <xf numFmtId="44" fontId="6" fillId="0" borderId="0" xfId="0" applyNumberFormat="1" applyFont="1" applyBorder="1"/>
    <xf numFmtId="0" fontId="4" fillId="2" borderId="0" xfId="0" applyFont="1" applyFill="1" applyAlignment="1">
      <alignment horizontal="right" wrapText="1"/>
    </xf>
    <xf numFmtId="0" fontId="4" fillId="2" borderId="0" xfId="0" applyFont="1" applyFill="1" applyAlignment="1">
      <alignment horizontal="center"/>
    </xf>
    <xf numFmtId="0" fontId="6" fillId="2" borderId="0" xfId="0" applyFont="1" applyFill="1" applyAlignment="1">
      <alignment horizontal="right"/>
    </xf>
    <xf numFmtId="0" fontId="7" fillId="0" borderId="0" xfId="0" applyFont="1" applyFill="1" applyAlignment="1">
      <alignment horizontal="right" wrapText="1"/>
    </xf>
    <xf numFmtId="0" fontId="7" fillId="2" borderId="0" xfId="0" applyFont="1" applyFill="1" applyAlignment="1">
      <alignment horizontal="right" wrapText="1"/>
    </xf>
    <xf numFmtId="165" fontId="6" fillId="0" borderId="0" xfId="0" applyNumberFormat="1" applyFont="1" applyFill="1" applyBorder="1"/>
    <xf numFmtId="0" fontId="9" fillId="0" borderId="0" xfId="0" applyFont="1" applyFill="1" applyAlignment="1">
      <alignment horizontal="right" wrapText="1"/>
    </xf>
    <xf numFmtId="0" fontId="9" fillId="2" borderId="0" xfId="0" applyFont="1" applyFill="1" applyAlignment="1">
      <alignment horizontal="right" wrapText="1"/>
    </xf>
    <xf numFmtId="164" fontId="9" fillId="2" borderId="0" xfId="1" applyNumberFormat="1" applyFont="1" applyFill="1" applyBorder="1" applyAlignment="1">
      <alignment wrapText="1"/>
    </xf>
    <xf numFmtId="0" fontId="4" fillId="0" borderId="0" xfId="0" applyFont="1" applyFill="1" applyAlignment="1">
      <alignment horizontal="right" wrapText="1"/>
    </xf>
    <xf numFmtId="0" fontId="12" fillId="0" borderId="0" xfId="0" applyFont="1" applyFill="1" applyAlignment="1">
      <alignment horizontal="left" wrapText="1"/>
    </xf>
    <xf numFmtId="0" fontId="4" fillId="2" borderId="2" xfId="0" applyFont="1" applyFill="1" applyBorder="1" applyAlignment="1">
      <alignment horizontal="center"/>
    </xf>
    <xf numFmtId="0" fontId="11" fillId="0" borderId="0" xfId="0" applyFont="1" applyFill="1" applyAlignment="1">
      <alignment horizontal="left" wrapText="1"/>
    </xf>
    <xf numFmtId="165" fontId="6" fillId="0" borderId="0" xfId="1" applyNumberFormat="1" applyFont="1" applyFill="1" applyBorder="1" applyAlignment="1"/>
    <xf numFmtId="164" fontId="6" fillId="2" borderId="0" xfId="0" applyNumberFormat="1" applyFont="1" applyFill="1" applyBorder="1"/>
    <xf numFmtId="0" fontId="0" fillId="0" borderId="0" xfId="0" applyFill="1" applyAlignment="1"/>
    <xf numFmtId="0" fontId="0" fillId="0" borderId="0" xfId="0" applyFill="1"/>
    <xf numFmtId="165" fontId="6" fillId="0" borderId="4" xfId="1" applyNumberFormat="1" applyFont="1" applyFill="1" applyBorder="1" applyAlignment="1"/>
    <xf numFmtId="165" fontId="6" fillId="0" borderId="7" xfId="1" applyNumberFormat="1" applyFont="1" applyFill="1" applyBorder="1" applyAlignment="1"/>
    <xf numFmtId="165" fontId="6" fillId="0" borderId="8" xfId="0" applyNumberFormat="1" applyFont="1" applyFill="1" applyBorder="1"/>
    <xf numFmtId="164" fontId="9" fillId="2" borderId="8" xfId="1" applyNumberFormat="1" applyFont="1" applyFill="1" applyBorder="1" applyAlignment="1">
      <alignment wrapText="1"/>
    </xf>
    <xf numFmtId="164" fontId="9" fillId="0" borderId="8" xfId="1" applyNumberFormat="1" applyFont="1" applyFill="1" applyBorder="1" applyAlignment="1">
      <alignment wrapText="1"/>
    </xf>
    <xf numFmtId="44" fontId="6" fillId="0" borderId="8" xfId="0" applyNumberFormat="1" applyFont="1" applyBorder="1"/>
    <xf numFmtId="165" fontId="6" fillId="0" borderId="8" xfId="1" applyNumberFormat="1" applyFont="1" applyFill="1" applyBorder="1" applyAlignment="1"/>
    <xf numFmtId="164" fontId="6" fillId="2" borderId="8" xfId="0" applyNumberFormat="1" applyFont="1" applyFill="1" applyBorder="1"/>
    <xf numFmtId="165" fontId="6" fillId="0" borderId="10" xfId="0" applyNumberFormat="1" applyFont="1" applyFill="1" applyBorder="1"/>
    <xf numFmtId="0" fontId="6" fillId="0" borderId="10" xfId="0" applyFont="1" applyFill="1" applyBorder="1"/>
    <xf numFmtId="165" fontId="6" fillId="0" borderId="9" xfId="1" applyNumberFormat="1" applyFont="1" applyFill="1" applyBorder="1" applyAlignment="1"/>
    <xf numFmtId="44" fontId="6" fillId="0" borderId="10" xfId="0" applyNumberFormat="1" applyFont="1" applyBorder="1"/>
    <xf numFmtId="165" fontId="6" fillId="0" borderId="10" xfId="1" applyNumberFormat="1" applyFont="1" applyFill="1" applyBorder="1" applyAlignment="1"/>
    <xf numFmtId="164" fontId="10" fillId="0" borderId="10" xfId="1" applyNumberFormat="1" applyFont="1" applyFill="1" applyBorder="1" applyAlignment="1">
      <alignment wrapText="1"/>
    </xf>
    <xf numFmtId="164" fontId="6" fillId="2" borderId="10" xfId="0" applyNumberFormat="1" applyFont="1" applyFill="1" applyBorder="1"/>
    <xf numFmtId="164" fontId="7" fillId="2" borderId="3" xfId="1" applyNumberFormat="1" applyFont="1" applyFill="1" applyBorder="1" applyAlignment="1">
      <alignment wrapText="1"/>
    </xf>
    <xf numFmtId="164" fontId="7" fillId="2" borderId="12" xfId="1" applyNumberFormat="1" applyFont="1" applyFill="1" applyBorder="1" applyAlignment="1">
      <alignment wrapText="1"/>
    </xf>
    <xf numFmtId="164" fontId="7" fillId="2" borderId="6" xfId="1" applyNumberFormat="1" applyFont="1" applyFill="1" applyBorder="1" applyAlignment="1">
      <alignment wrapText="1"/>
    </xf>
    <xf numFmtId="164" fontId="5" fillId="3" borderId="11" xfId="0" applyNumberFormat="1" applyFont="1" applyFill="1" applyBorder="1" applyAlignment="1">
      <alignment horizontal="center" vertical="center"/>
    </xf>
    <xf numFmtId="164" fontId="7" fillId="2" borderId="5" xfId="1" applyNumberFormat="1" applyFont="1" applyFill="1" applyBorder="1" applyAlignment="1">
      <alignment wrapText="1"/>
    </xf>
    <xf numFmtId="0" fontId="16" fillId="0" borderId="0" xfId="0" applyFont="1" applyAlignment="1">
      <alignment horizontal="right"/>
    </xf>
    <xf numFmtId="0" fontId="17" fillId="0" borderId="0" xfId="0" applyFont="1" applyAlignment="1">
      <alignment horizontal="left" indent="3"/>
    </xf>
    <xf numFmtId="164" fontId="3" fillId="0" borderId="0" xfId="1" applyNumberFormat="1" applyFont="1" applyFill="1" applyAlignment="1">
      <alignment vertical="center"/>
    </xf>
    <xf numFmtId="164" fontId="5" fillId="0" borderId="10" xfId="0" applyNumberFormat="1" applyFont="1" applyFill="1" applyBorder="1" applyAlignment="1">
      <alignment horizontal="center" vertical="center"/>
    </xf>
    <xf numFmtId="0" fontId="9" fillId="0" borderId="14" xfId="0" applyFont="1" applyFill="1" applyBorder="1" applyAlignment="1">
      <alignment horizontal="right" wrapText="1"/>
    </xf>
    <xf numFmtId="164" fontId="5" fillId="0" borderId="15" xfId="0" applyNumberFormat="1" applyFont="1" applyFill="1" applyBorder="1" applyAlignment="1">
      <alignment horizontal="center" vertical="center"/>
    </xf>
    <xf numFmtId="164" fontId="9" fillId="0" borderId="14" xfId="1" applyNumberFormat="1" applyFont="1" applyFill="1" applyBorder="1" applyAlignment="1">
      <alignment wrapText="1"/>
    </xf>
    <xf numFmtId="164" fontId="9" fillId="0" borderId="13" xfId="1" applyNumberFormat="1" applyFont="1" applyFill="1" applyBorder="1" applyAlignment="1">
      <alignment wrapText="1"/>
    </xf>
    <xf numFmtId="0" fontId="6" fillId="0" borderId="15" xfId="0" applyFont="1" applyBorder="1" applyAlignment="1">
      <alignment horizontal="center" vertical="center"/>
    </xf>
    <xf numFmtId="44" fontId="6" fillId="0" borderId="14" xfId="0" applyNumberFormat="1" applyFont="1" applyBorder="1"/>
    <xf numFmtId="44" fontId="6" fillId="0" borderId="13" xfId="0" applyNumberFormat="1" applyFont="1" applyBorder="1"/>
    <xf numFmtId="44" fontId="6" fillId="0" borderId="15" xfId="0" applyNumberFormat="1" applyFont="1" applyBorder="1"/>
    <xf numFmtId="164" fontId="5" fillId="3" borderId="0" xfId="0" applyNumberFormat="1" applyFont="1" applyFill="1" applyBorder="1" applyAlignment="1">
      <alignment horizontal="center" vertical="center"/>
    </xf>
    <xf numFmtId="164" fontId="8" fillId="2" borderId="0" xfId="0" applyNumberFormat="1" applyFont="1" applyFill="1" applyBorder="1"/>
    <xf numFmtId="164" fontId="4" fillId="2" borderId="0" xfId="0" applyNumberFormat="1" applyFont="1" applyFill="1" applyBorder="1"/>
    <xf numFmtId="0" fontId="17" fillId="0" borderId="0" xfId="0" applyFont="1" applyAlignment="1">
      <alignment horizontal="left" indent="4"/>
    </xf>
    <xf numFmtId="0" fontId="17" fillId="0" borderId="0" xfId="0" applyFont="1" applyAlignment="1">
      <alignment horizontal="left" indent="6"/>
    </xf>
    <xf numFmtId="164" fontId="18" fillId="0" borderId="1" xfId="1" applyNumberFormat="1" applyFont="1" applyFill="1" applyBorder="1" applyAlignment="1">
      <alignment vertical="center" wrapText="1"/>
    </xf>
    <xf numFmtId="0" fontId="20" fillId="0" borderId="0" xfId="0" applyFont="1"/>
    <xf numFmtId="0" fontId="2" fillId="2" borderId="0" xfId="0" applyFont="1" applyFill="1" applyAlignment="1">
      <alignment horizontal="center" vertical="center" wrapText="1"/>
    </xf>
    <xf numFmtId="0" fontId="6" fillId="2" borderId="0" xfId="0" applyFont="1" applyFill="1" applyAlignment="1">
      <alignment horizontal="center" wrapText="1"/>
    </xf>
    <xf numFmtId="0" fontId="6" fillId="2" borderId="2" xfId="0" applyFont="1" applyFill="1" applyBorder="1" applyAlignment="1">
      <alignment horizontal="center" wrapText="1"/>
    </xf>
    <xf numFmtId="0" fontId="19" fillId="0" borderId="0" xfId="0" applyFont="1" applyFill="1" applyAlignment="1">
      <alignment horizontal="left"/>
    </xf>
    <xf numFmtId="0" fontId="13" fillId="0" borderId="0" xfId="0" applyFont="1" applyAlignment="1">
      <alignment horizontal="left" vertical="center" wrapText="1" indent="3"/>
    </xf>
    <xf numFmtId="0" fontId="16" fillId="0" borderId="0" xfId="0" applyFont="1" applyAlignment="1">
      <alignment horizontal="left" indent="3"/>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4"/>
  <sheetViews>
    <sheetView tabSelected="1" zoomScale="101" zoomScaleNormal="101" workbookViewId="0">
      <selection activeCell="F7" sqref="F7"/>
    </sheetView>
  </sheetViews>
  <sheetFormatPr defaultRowHeight="15" x14ac:dyDescent="0.25"/>
  <cols>
    <col min="1" max="1" width="37.42578125" customWidth="1"/>
    <col min="2" max="2" width="11.85546875" customWidth="1"/>
    <col min="3" max="3" width="12" customWidth="1"/>
    <col min="4" max="4" width="11.5703125" customWidth="1"/>
    <col min="5" max="5" width="11.7109375" customWidth="1"/>
    <col min="6" max="6" width="12" customWidth="1"/>
    <col min="7" max="7" width="12.42578125" customWidth="1"/>
    <col min="8" max="8" width="12.28515625" customWidth="1"/>
    <col min="9" max="9" width="12.5703125" customWidth="1"/>
    <col min="10" max="10" width="13" customWidth="1"/>
    <col min="11" max="11" width="12.140625" customWidth="1"/>
    <col min="12" max="12" width="11.5703125" customWidth="1"/>
  </cols>
  <sheetData>
    <row r="1" spans="1:15" ht="15.75" x14ac:dyDescent="0.25">
      <c r="A1" s="66" t="s">
        <v>24</v>
      </c>
      <c r="B1" s="5"/>
      <c r="C1" s="5"/>
      <c r="D1" s="5"/>
      <c r="E1" s="5"/>
      <c r="F1" s="5"/>
      <c r="G1" s="5"/>
      <c r="H1" s="5"/>
      <c r="I1" s="5"/>
      <c r="J1" s="5"/>
      <c r="K1" s="5"/>
      <c r="L1" s="5"/>
      <c r="M1" s="5"/>
      <c r="N1" s="5"/>
      <c r="O1" s="5"/>
    </row>
    <row r="2" spans="1:15" x14ac:dyDescent="0.25">
      <c r="A2" s="8"/>
      <c r="B2" s="5"/>
      <c r="C2" s="5"/>
      <c r="D2" s="5"/>
      <c r="E2" s="5"/>
      <c r="F2" s="5"/>
      <c r="G2" s="5"/>
      <c r="H2" s="5"/>
      <c r="I2" s="5"/>
      <c r="J2" s="5"/>
      <c r="K2" s="5"/>
      <c r="L2" s="5"/>
      <c r="M2" s="5"/>
      <c r="N2" s="5"/>
      <c r="O2" s="5"/>
    </row>
    <row r="3" spans="1:15" x14ac:dyDescent="0.25">
      <c r="B3" s="6" t="s">
        <v>32</v>
      </c>
      <c r="C3" s="5"/>
      <c r="D3" s="5"/>
      <c r="E3" s="5"/>
      <c r="F3" s="5"/>
      <c r="G3" s="5"/>
      <c r="H3" s="5"/>
      <c r="I3" s="5"/>
      <c r="J3" s="26"/>
      <c r="K3" s="5"/>
      <c r="L3" s="5"/>
      <c r="M3" s="5"/>
      <c r="N3" s="5"/>
      <c r="O3" s="5"/>
    </row>
    <row r="4" spans="1:15" x14ac:dyDescent="0.25">
      <c r="A4" s="8"/>
      <c r="B4" s="50" t="s">
        <v>33</v>
      </c>
      <c r="C4" s="5"/>
      <c r="D4" s="5"/>
      <c r="E4" s="5"/>
      <c r="F4" s="5"/>
      <c r="G4" s="5"/>
      <c r="H4" s="5"/>
      <c r="I4" s="5"/>
      <c r="J4" s="5"/>
      <c r="K4" s="5"/>
      <c r="L4" s="5"/>
      <c r="M4" s="5"/>
      <c r="N4" s="5"/>
      <c r="O4" s="5"/>
    </row>
    <row r="5" spans="1:15" ht="15" customHeight="1" thickBot="1" x14ac:dyDescent="0.3"/>
    <row r="6" spans="1:15" ht="15" customHeight="1" thickBot="1" x14ac:dyDescent="0.3">
      <c r="C6" s="67" t="s">
        <v>13</v>
      </c>
      <c r="D6" s="67"/>
      <c r="E6" s="67"/>
      <c r="F6" s="65">
        <v>388116</v>
      </c>
      <c r="G6" s="70" t="s">
        <v>17</v>
      </c>
      <c r="H6" s="70"/>
      <c r="I6" s="70"/>
      <c r="J6" s="70"/>
      <c r="N6" s="27"/>
    </row>
    <row r="7" spans="1:15" x14ac:dyDescent="0.25">
      <c r="E7" s="2"/>
      <c r="F7" s="2"/>
      <c r="G7" s="3"/>
      <c r="H7" s="4"/>
      <c r="N7" s="1"/>
    </row>
    <row r="8" spans="1:15" ht="16.5" hidden="1" customHeight="1" x14ac:dyDescent="0.25">
      <c r="B8" s="7">
        <f>F6</f>
        <v>388116</v>
      </c>
      <c r="C8" s="7">
        <f>B8*1.03</f>
        <v>399759.48</v>
      </c>
      <c r="D8" s="7">
        <f t="shared" ref="D8:L8" si="0">C8*1.03</f>
        <v>411752.26439999999</v>
      </c>
      <c r="E8" s="7">
        <f t="shared" si="0"/>
        <v>424104.83233200002</v>
      </c>
      <c r="F8" s="7">
        <f t="shared" si="0"/>
        <v>436827.97730196005</v>
      </c>
      <c r="G8" s="7">
        <f t="shared" si="0"/>
        <v>449932.81662101886</v>
      </c>
      <c r="H8" s="7">
        <f t="shared" si="0"/>
        <v>463430.80111964943</v>
      </c>
      <c r="I8" s="7">
        <f t="shared" si="0"/>
        <v>477333.72515323892</v>
      </c>
      <c r="J8" s="7">
        <f t="shared" si="0"/>
        <v>491653.73690783611</v>
      </c>
      <c r="K8" s="7">
        <f t="shared" si="0"/>
        <v>506403.34901507123</v>
      </c>
      <c r="L8" s="7">
        <f t="shared" si="0"/>
        <v>521595.44948552339</v>
      </c>
      <c r="N8" s="1"/>
    </row>
    <row r="9" spans="1:15" x14ac:dyDescent="0.25">
      <c r="A9" s="11" t="s">
        <v>0</v>
      </c>
      <c r="B9" s="12" t="s">
        <v>1</v>
      </c>
      <c r="C9" s="22" t="s">
        <v>2</v>
      </c>
      <c r="D9" s="12" t="s">
        <v>3</v>
      </c>
      <c r="E9" s="12" t="s">
        <v>4</v>
      </c>
      <c r="F9" s="22" t="s">
        <v>5</v>
      </c>
      <c r="G9" s="12" t="s">
        <v>6</v>
      </c>
      <c r="H9" s="12" t="s">
        <v>7</v>
      </c>
      <c r="I9" s="12" t="s">
        <v>8</v>
      </c>
      <c r="J9" s="12" t="s">
        <v>9</v>
      </c>
      <c r="K9" s="12" t="s">
        <v>10</v>
      </c>
      <c r="L9" s="22" t="s">
        <v>14</v>
      </c>
    </row>
    <row r="10" spans="1:15" ht="26.25" customHeight="1" x14ac:dyDescent="0.25">
      <c r="A10" s="20"/>
      <c r="B10" s="68" t="s">
        <v>25</v>
      </c>
      <c r="C10" s="69" t="s">
        <v>26</v>
      </c>
      <c r="D10" s="13"/>
      <c r="E10" s="13"/>
      <c r="F10" s="69" t="s">
        <v>22</v>
      </c>
      <c r="G10" s="13"/>
      <c r="H10" s="13"/>
      <c r="I10" s="13"/>
      <c r="J10" s="13"/>
      <c r="K10" s="68"/>
      <c r="L10" s="69" t="s">
        <v>23</v>
      </c>
    </row>
    <row r="11" spans="1:15" ht="38.25" customHeight="1" x14ac:dyDescent="0.25">
      <c r="A11" s="21" t="s">
        <v>12</v>
      </c>
      <c r="B11" s="68"/>
      <c r="C11" s="69"/>
      <c r="D11" s="13"/>
      <c r="E11" s="13"/>
      <c r="F11" s="69"/>
      <c r="G11" s="13"/>
      <c r="H11" s="13"/>
      <c r="I11" s="13"/>
      <c r="J11" s="13"/>
      <c r="K11" s="68"/>
      <c r="L11" s="69"/>
    </row>
    <row r="12" spans="1:15" x14ac:dyDescent="0.25">
      <c r="A12" s="14" t="s">
        <v>18</v>
      </c>
      <c r="B12" s="46" t="s">
        <v>28</v>
      </c>
      <c r="C12" s="28">
        <v>1.155</v>
      </c>
      <c r="D12" s="28">
        <v>1.155</v>
      </c>
      <c r="E12" s="29">
        <v>1.155</v>
      </c>
      <c r="F12" s="28">
        <v>1.155</v>
      </c>
      <c r="G12" s="28">
        <v>1.155</v>
      </c>
      <c r="H12" s="28">
        <v>1.155</v>
      </c>
      <c r="I12" s="28">
        <v>1.155</v>
      </c>
      <c r="J12" s="28">
        <v>1.155</v>
      </c>
      <c r="K12" s="29">
        <v>1.155</v>
      </c>
      <c r="L12" s="38">
        <v>1.155</v>
      </c>
    </row>
    <row r="13" spans="1:15" ht="18" customHeight="1" x14ac:dyDescent="0.25">
      <c r="A13" s="15" t="s">
        <v>19</v>
      </c>
      <c r="B13" s="46" t="s">
        <v>28</v>
      </c>
      <c r="C13" s="44">
        <f>C8*C12/1000</f>
        <v>461.72219939999997</v>
      </c>
      <c r="D13" s="44">
        <f t="shared" ref="D13:L13" si="1">D8*D12/1000</f>
        <v>475.57386538200001</v>
      </c>
      <c r="E13" s="45">
        <f t="shared" si="1"/>
        <v>489.84108134346002</v>
      </c>
      <c r="F13" s="44">
        <f t="shared" si="1"/>
        <v>504.53631378376383</v>
      </c>
      <c r="G13" s="44">
        <f t="shared" si="1"/>
        <v>519.67240319727682</v>
      </c>
      <c r="H13" s="44">
        <f t="shared" si="1"/>
        <v>535.26257529319514</v>
      </c>
      <c r="I13" s="44">
        <f t="shared" si="1"/>
        <v>551.32045255199102</v>
      </c>
      <c r="J13" s="44">
        <f t="shared" si="1"/>
        <v>567.86006612855067</v>
      </c>
      <c r="K13" s="44">
        <f t="shared" si="1"/>
        <v>584.89586811240724</v>
      </c>
      <c r="L13" s="43">
        <f t="shared" si="1"/>
        <v>602.44274415577945</v>
      </c>
    </row>
    <row r="14" spans="1:15" x14ac:dyDescent="0.25">
      <c r="A14" s="14" t="s">
        <v>20</v>
      </c>
      <c r="B14" s="36">
        <v>1.4139999999999999</v>
      </c>
      <c r="C14" s="16">
        <v>2.2829999999999999</v>
      </c>
      <c r="D14" s="16">
        <v>2.2240000000000002</v>
      </c>
      <c r="E14" s="30">
        <v>2.1890000000000001</v>
      </c>
      <c r="F14" s="16">
        <v>1.5620000000000001</v>
      </c>
      <c r="G14" s="16">
        <v>1.556</v>
      </c>
      <c r="H14" s="16">
        <v>1.5469999999999999</v>
      </c>
      <c r="I14" s="16">
        <v>1.5289999999999999</v>
      </c>
      <c r="J14" s="16">
        <v>1.518</v>
      </c>
      <c r="K14" s="16">
        <v>1.5089999999999999</v>
      </c>
      <c r="L14" s="36">
        <v>1.155</v>
      </c>
    </row>
    <row r="15" spans="1:15" ht="18" customHeight="1" x14ac:dyDescent="0.25">
      <c r="A15" s="15" t="s">
        <v>21</v>
      </c>
      <c r="B15" s="43">
        <f>$F$6*B14/1000</f>
        <v>548.79602399999999</v>
      </c>
      <c r="C15" s="44">
        <f>C8*C14/1000</f>
        <v>912.65089283999987</v>
      </c>
      <c r="D15" s="44">
        <f t="shared" ref="D15:L15" si="2">D8*D14/1000</f>
        <v>915.73703602559999</v>
      </c>
      <c r="E15" s="45">
        <f t="shared" si="2"/>
        <v>928.36547797474816</v>
      </c>
      <c r="F15" s="44">
        <f t="shared" si="2"/>
        <v>682.32530054566155</v>
      </c>
      <c r="G15" s="44">
        <f t="shared" si="2"/>
        <v>700.09546266230529</v>
      </c>
      <c r="H15" s="44">
        <f t="shared" si="2"/>
        <v>716.92744933209769</v>
      </c>
      <c r="I15" s="44">
        <f t="shared" si="2"/>
        <v>729.84326575930231</v>
      </c>
      <c r="J15" s="44">
        <f t="shared" si="2"/>
        <v>746.33037262609514</v>
      </c>
      <c r="K15" s="44">
        <f t="shared" si="2"/>
        <v>764.1626536637425</v>
      </c>
      <c r="L15" s="43">
        <f t="shared" si="2"/>
        <v>602.44274415577945</v>
      </c>
    </row>
    <row r="16" spans="1:15" ht="16.5" customHeight="1" x14ac:dyDescent="0.25">
      <c r="A16" s="17" t="s">
        <v>15</v>
      </c>
      <c r="B16" s="46" t="s">
        <v>28</v>
      </c>
      <c r="C16" s="9">
        <f>C15-$B$15</f>
        <v>363.85486883999988</v>
      </c>
      <c r="D16" s="9">
        <f t="shared" ref="D16:L16" si="3">D15-$B$15</f>
        <v>366.9410120256</v>
      </c>
      <c r="E16" s="32">
        <f t="shared" si="3"/>
        <v>379.56945397474817</v>
      </c>
      <c r="F16" s="9">
        <f t="shared" si="3"/>
        <v>133.52927654566156</v>
      </c>
      <c r="G16" s="9">
        <f t="shared" si="3"/>
        <v>151.29943866230531</v>
      </c>
      <c r="H16" s="9">
        <f t="shared" si="3"/>
        <v>168.13142533209771</v>
      </c>
      <c r="I16" s="9">
        <f t="shared" si="3"/>
        <v>181.04724175930232</v>
      </c>
      <c r="J16" s="9">
        <f t="shared" si="3"/>
        <v>197.53434862609515</v>
      </c>
      <c r="K16" s="9">
        <f t="shared" si="3"/>
        <v>215.36662966374251</v>
      </c>
      <c r="L16" s="41">
        <f t="shared" si="3"/>
        <v>53.646720155779462</v>
      </c>
    </row>
    <row r="17" spans="1:12" ht="19.5" customHeight="1" x14ac:dyDescent="0.25">
      <c r="A17" s="18" t="s">
        <v>16</v>
      </c>
      <c r="B17" s="46" t="s">
        <v>28</v>
      </c>
      <c r="C17" s="19">
        <f>C16/12</f>
        <v>30.32123906999999</v>
      </c>
      <c r="D17" s="19">
        <f t="shared" ref="D17:L17" si="4">D16/12</f>
        <v>30.5784176688</v>
      </c>
      <c r="E17" s="31">
        <f t="shared" si="4"/>
        <v>31.630787831229014</v>
      </c>
      <c r="F17" s="19">
        <f t="shared" si="4"/>
        <v>11.127439712138463</v>
      </c>
      <c r="G17" s="19">
        <f t="shared" si="4"/>
        <v>12.608286555192109</v>
      </c>
      <c r="H17" s="19">
        <f t="shared" si="4"/>
        <v>14.010952111008143</v>
      </c>
      <c r="I17" s="19">
        <f t="shared" si="4"/>
        <v>15.087270146608526</v>
      </c>
      <c r="J17" s="19">
        <f t="shared" si="4"/>
        <v>16.461195718841264</v>
      </c>
      <c r="K17" s="31">
        <f t="shared" si="4"/>
        <v>17.94721913864521</v>
      </c>
      <c r="L17" s="31">
        <f t="shared" si="4"/>
        <v>4.4705600129816219</v>
      </c>
    </row>
    <row r="18" spans="1:12" ht="19.5" customHeight="1" thickBot="1" x14ac:dyDescent="0.3">
      <c r="A18" s="52"/>
      <c r="B18" s="53"/>
      <c r="C18" s="54"/>
      <c r="D18" s="54"/>
      <c r="E18" s="55"/>
      <c r="F18" s="54"/>
      <c r="G18" s="54"/>
      <c r="H18" s="54"/>
      <c r="I18" s="54"/>
      <c r="J18" s="54"/>
      <c r="K18" s="54"/>
      <c r="L18" s="55"/>
    </row>
    <row r="19" spans="1:12" ht="19.5" customHeight="1" x14ac:dyDescent="0.25">
      <c r="A19" s="17"/>
      <c r="B19" s="51"/>
      <c r="C19" s="9"/>
      <c r="D19" s="9"/>
      <c r="E19" s="32"/>
      <c r="F19" s="9"/>
      <c r="G19" s="9"/>
      <c r="H19" s="9"/>
      <c r="I19" s="9"/>
      <c r="J19" s="9"/>
      <c r="K19" s="9"/>
      <c r="L19" s="32"/>
    </row>
    <row r="20" spans="1:12" x14ac:dyDescent="0.25">
      <c r="A20" s="23" t="s">
        <v>11</v>
      </c>
      <c r="B20" s="37"/>
      <c r="C20" s="10"/>
      <c r="D20" s="10"/>
      <c r="E20" s="33"/>
      <c r="F20" s="10"/>
      <c r="G20" s="10"/>
      <c r="H20" s="10"/>
      <c r="I20" s="10"/>
      <c r="J20" s="10"/>
      <c r="K20" s="10"/>
      <c r="L20" s="39"/>
    </row>
    <row r="21" spans="1:12" ht="18.75" customHeight="1" x14ac:dyDescent="0.25">
      <c r="A21" s="14" t="s">
        <v>18</v>
      </c>
      <c r="B21" s="46" t="s">
        <v>28</v>
      </c>
      <c r="C21" s="24">
        <v>0.93600000000000005</v>
      </c>
      <c r="D21" s="24">
        <v>0.78900000000000003</v>
      </c>
      <c r="E21" s="34">
        <v>0.76600000000000001</v>
      </c>
      <c r="F21" s="24">
        <v>1.2130000000000001</v>
      </c>
      <c r="G21" s="24">
        <v>1.2130000000000001</v>
      </c>
      <c r="H21" s="24">
        <v>1.2130000000000001</v>
      </c>
      <c r="I21" s="24">
        <v>1.2130000000000001</v>
      </c>
      <c r="J21" s="24">
        <v>1.2130000000000001</v>
      </c>
      <c r="K21" s="24">
        <v>1.2130000000000001</v>
      </c>
      <c r="L21" s="40">
        <v>1.2130000000000001</v>
      </c>
    </row>
    <row r="22" spans="1:12" ht="18.75" customHeight="1" x14ac:dyDescent="0.25">
      <c r="A22" s="15" t="s">
        <v>19</v>
      </c>
      <c r="B22" s="46" t="s">
        <v>28</v>
      </c>
      <c r="C22" s="47">
        <f t="shared" ref="C22:L22" si="5">C8*C21/1000</f>
        <v>374.17487327999999</v>
      </c>
      <c r="D22" s="44">
        <f t="shared" si="5"/>
        <v>324.87253661160003</v>
      </c>
      <c r="E22" s="45">
        <f t="shared" si="5"/>
        <v>324.86430156631201</v>
      </c>
      <c r="F22" s="44">
        <f t="shared" si="5"/>
        <v>529.87233646727759</v>
      </c>
      <c r="G22" s="44">
        <f t="shared" si="5"/>
        <v>545.76850656129591</v>
      </c>
      <c r="H22" s="44">
        <f t="shared" si="5"/>
        <v>562.1415617581348</v>
      </c>
      <c r="I22" s="44">
        <f t="shared" si="5"/>
        <v>579.00580861087883</v>
      </c>
      <c r="J22" s="44">
        <f t="shared" si="5"/>
        <v>596.37598286920513</v>
      </c>
      <c r="K22" s="44">
        <f t="shared" si="5"/>
        <v>614.26726235528145</v>
      </c>
      <c r="L22" s="43">
        <f t="shared" si="5"/>
        <v>632.69528022593988</v>
      </c>
    </row>
    <row r="23" spans="1:12" ht="17.25" customHeight="1" x14ac:dyDescent="0.25">
      <c r="A23" s="14" t="s">
        <v>20</v>
      </c>
      <c r="B23" s="36">
        <v>1.4139999999999999</v>
      </c>
      <c r="C23" s="16">
        <v>2.0640000000000001</v>
      </c>
      <c r="D23" s="16">
        <v>1.8620000000000001</v>
      </c>
      <c r="E23" s="30">
        <v>1.802</v>
      </c>
      <c r="F23" s="16">
        <v>1.619</v>
      </c>
      <c r="G23" s="16">
        <v>1.611</v>
      </c>
      <c r="H23" s="16">
        <v>1.6060000000000001</v>
      </c>
      <c r="I23" s="16">
        <v>1.591</v>
      </c>
      <c r="J23" s="16">
        <v>1.577</v>
      </c>
      <c r="K23" s="16">
        <v>1.5649999999999999</v>
      </c>
      <c r="L23" s="36">
        <v>1.2130000000000001</v>
      </c>
    </row>
    <row r="24" spans="1:12" ht="19.5" customHeight="1" x14ac:dyDescent="0.25">
      <c r="A24" s="15" t="s">
        <v>21</v>
      </c>
      <c r="B24" s="43">
        <f>$F$6*B23/1000</f>
        <v>548.79602399999999</v>
      </c>
      <c r="C24" s="44">
        <f t="shared" ref="C24:L24" si="6">C8*C23/1000</f>
        <v>825.10356672</v>
      </c>
      <c r="D24" s="44">
        <f t="shared" si="6"/>
        <v>766.68271631280004</v>
      </c>
      <c r="E24" s="45">
        <f t="shared" si="6"/>
        <v>764.23690786226405</v>
      </c>
      <c r="F24" s="44">
        <f t="shared" si="6"/>
        <v>707.22449525187324</v>
      </c>
      <c r="G24" s="44">
        <f t="shared" si="6"/>
        <v>724.84176757646139</v>
      </c>
      <c r="H24" s="44">
        <f t="shared" si="6"/>
        <v>744.26986659815702</v>
      </c>
      <c r="I24" s="44">
        <f t="shared" si="6"/>
        <v>759.43795671880321</v>
      </c>
      <c r="J24" s="44">
        <f t="shared" si="6"/>
        <v>775.33794310365761</v>
      </c>
      <c r="K24" s="44">
        <f t="shared" si="6"/>
        <v>792.5212412085865</v>
      </c>
      <c r="L24" s="43">
        <f t="shared" si="6"/>
        <v>632.69528022593988</v>
      </c>
    </row>
    <row r="25" spans="1:12" ht="18" customHeight="1" x14ac:dyDescent="0.25">
      <c r="A25" s="17" t="s">
        <v>15</v>
      </c>
      <c r="B25" s="46" t="s">
        <v>28</v>
      </c>
      <c r="C25" s="9">
        <f>C24-$B$24</f>
        <v>276.30754272000001</v>
      </c>
      <c r="D25" s="9">
        <f t="shared" ref="D25:L25" si="7">D24-$B$24</f>
        <v>217.88669231280005</v>
      </c>
      <c r="E25" s="32">
        <f t="shared" si="7"/>
        <v>215.44088386226406</v>
      </c>
      <c r="F25" s="9">
        <f t="shared" si="7"/>
        <v>158.42847125187325</v>
      </c>
      <c r="G25" s="9">
        <f t="shared" si="7"/>
        <v>176.0457435764614</v>
      </c>
      <c r="H25" s="9">
        <f t="shared" si="7"/>
        <v>195.47384259815703</v>
      </c>
      <c r="I25" s="9">
        <f t="shared" si="7"/>
        <v>210.64193271880322</v>
      </c>
      <c r="J25" s="9">
        <f t="shared" si="7"/>
        <v>226.54191910365762</v>
      </c>
      <c r="K25" s="9">
        <f t="shared" si="7"/>
        <v>243.72521720858651</v>
      </c>
      <c r="L25" s="41">
        <f t="shared" si="7"/>
        <v>83.899256225939894</v>
      </c>
    </row>
    <row r="26" spans="1:12" x14ac:dyDescent="0.25">
      <c r="A26" s="18" t="s">
        <v>16</v>
      </c>
      <c r="B26" s="46" t="s">
        <v>28</v>
      </c>
      <c r="C26" s="25">
        <f>C25/12</f>
        <v>23.025628560000001</v>
      </c>
      <c r="D26" s="25">
        <f t="shared" ref="D26:L26" si="8">D25/12</f>
        <v>18.157224359400004</v>
      </c>
      <c r="E26" s="35">
        <f t="shared" si="8"/>
        <v>17.953406988522005</v>
      </c>
      <c r="F26" s="25">
        <f t="shared" si="8"/>
        <v>13.20237260432277</v>
      </c>
      <c r="G26" s="25">
        <f t="shared" si="8"/>
        <v>14.670478631371784</v>
      </c>
      <c r="H26" s="25">
        <f t="shared" si="8"/>
        <v>16.289486883179752</v>
      </c>
      <c r="I26" s="25">
        <f t="shared" si="8"/>
        <v>17.553494393233603</v>
      </c>
      <c r="J26" s="25">
        <f t="shared" si="8"/>
        <v>18.878493258638134</v>
      </c>
      <c r="K26" s="25">
        <f t="shared" si="8"/>
        <v>20.310434767382208</v>
      </c>
      <c r="L26" s="42">
        <f t="shared" si="8"/>
        <v>6.9916046854949911</v>
      </c>
    </row>
    <row r="27" spans="1:12" ht="15.75" thickBot="1" x14ac:dyDescent="0.3">
      <c r="B27" s="56"/>
      <c r="C27" s="57"/>
      <c r="D27" s="57"/>
      <c r="E27" s="58"/>
      <c r="F27" s="57"/>
      <c r="G27" s="57"/>
      <c r="H27" s="57"/>
      <c r="I27" s="57"/>
      <c r="J27" s="57"/>
      <c r="K27" s="57"/>
      <c r="L27" s="59"/>
    </row>
    <row r="28" spans="1:12" ht="18" customHeight="1" x14ac:dyDescent="0.25">
      <c r="A28" s="15" t="s">
        <v>27</v>
      </c>
      <c r="B28" s="60" t="s">
        <v>28</v>
      </c>
      <c r="C28" s="61">
        <f t="shared" ref="C28:L28" si="9">C24-C15</f>
        <v>-87.547326119999866</v>
      </c>
      <c r="D28" s="61">
        <f t="shared" si="9"/>
        <v>-149.05431971279995</v>
      </c>
      <c r="E28" s="61">
        <f t="shared" si="9"/>
        <v>-164.12857011248411</v>
      </c>
      <c r="F28" s="62">
        <f t="shared" si="9"/>
        <v>24.899194706211688</v>
      </c>
      <c r="G28" s="62">
        <f t="shared" si="9"/>
        <v>24.746304914156099</v>
      </c>
      <c r="H28" s="62">
        <f t="shared" si="9"/>
        <v>27.342417266059329</v>
      </c>
      <c r="I28" s="62">
        <f t="shared" si="9"/>
        <v>29.594690959500895</v>
      </c>
      <c r="J28" s="62">
        <f t="shared" si="9"/>
        <v>29.007570477562467</v>
      </c>
      <c r="K28" s="62">
        <f t="shared" si="9"/>
        <v>28.358587544843999</v>
      </c>
      <c r="L28" s="62">
        <f t="shared" si="9"/>
        <v>30.252536070160431</v>
      </c>
    </row>
    <row r="31" spans="1:12" ht="15.75" x14ac:dyDescent="0.25">
      <c r="A31" s="48" t="s">
        <v>29</v>
      </c>
    </row>
    <row r="32" spans="1:12" ht="70.5" customHeight="1" x14ac:dyDescent="0.25">
      <c r="A32" s="71" t="s">
        <v>34</v>
      </c>
      <c r="B32" s="71"/>
      <c r="C32" s="71"/>
      <c r="D32" s="71"/>
      <c r="E32" s="71"/>
      <c r="F32" s="71"/>
      <c r="G32" s="71"/>
      <c r="H32" s="71"/>
      <c r="I32" s="71"/>
      <c r="J32" s="71"/>
      <c r="K32" s="71"/>
      <c r="L32" s="71"/>
    </row>
    <row r="33" spans="1:12" ht="126" customHeight="1" x14ac:dyDescent="0.25">
      <c r="A33" s="71" t="s">
        <v>31</v>
      </c>
      <c r="B33" s="71"/>
      <c r="C33" s="71"/>
      <c r="D33" s="71"/>
      <c r="E33" s="71"/>
      <c r="F33" s="71"/>
      <c r="G33" s="71"/>
      <c r="H33" s="71"/>
      <c r="I33" s="71"/>
      <c r="J33" s="71"/>
      <c r="K33" s="71"/>
      <c r="L33" s="71"/>
    </row>
    <row r="34" spans="1:12" ht="52.5" customHeight="1" x14ac:dyDescent="0.25">
      <c r="A34" s="71" t="s">
        <v>30</v>
      </c>
      <c r="B34" s="71"/>
      <c r="C34" s="71"/>
      <c r="D34" s="71"/>
      <c r="E34" s="71"/>
      <c r="F34" s="71"/>
      <c r="G34" s="71"/>
      <c r="H34" s="71"/>
      <c r="I34" s="71"/>
      <c r="J34" s="71"/>
      <c r="K34" s="71"/>
      <c r="L34" s="71"/>
    </row>
    <row r="35" spans="1:12" ht="25.5" customHeight="1" x14ac:dyDescent="0.25">
      <c r="A35" s="72" t="s">
        <v>37</v>
      </c>
      <c r="B35" s="72"/>
      <c r="C35" s="72"/>
      <c r="D35" s="72"/>
      <c r="E35" s="72"/>
      <c r="F35" s="72"/>
      <c r="G35" s="72"/>
      <c r="H35" s="72"/>
      <c r="I35" s="72"/>
      <c r="J35" s="72"/>
      <c r="K35" s="72"/>
      <c r="L35" s="72"/>
    </row>
    <row r="36" spans="1:12" ht="121.5" customHeight="1" x14ac:dyDescent="0.25">
      <c r="A36" s="71" t="s">
        <v>36</v>
      </c>
      <c r="B36" s="71"/>
      <c r="C36" s="71"/>
      <c r="D36" s="71"/>
      <c r="E36" s="71"/>
      <c r="F36" s="71"/>
      <c r="G36" s="71"/>
      <c r="H36" s="71"/>
      <c r="I36" s="71"/>
      <c r="J36" s="71"/>
      <c r="K36" s="71"/>
      <c r="L36" s="71"/>
    </row>
    <row r="37" spans="1:12" ht="15.75" x14ac:dyDescent="0.25">
      <c r="A37" s="49" t="s">
        <v>35</v>
      </c>
    </row>
    <row r="38" spans="1:12" ht="15.75" x14ac:dyDescent="0.25">
      <c r="A38" s="49"/>
    </row>
    <row r="39" spans="1:12" ht="15.75" x14ac:dyDescent="0.25">
      <c r="A39" s="49"/>
    </row>
    <row r="40" spans="1:12" ht="15.75" x14ac:dyDescent="0.25">
      <c r="A40" s="49"/>
    </row>
    <row r="41" spans="1:12" ht="15.75" x14ac:dyDescent="0.25">
      <c r="A41" s="63"/>
    </row>
    <row r="42" spans="1:12" ht="15.75" x14ac:dyDescent="0.25">
      <c r="A42" s="64"/>
    </row>
    <row r="43" spans="1:12" ht="15.75" x14ac:dyDescent="0.25">
      <c r="A43" s="63"/>
    </row>
    <row r="44" spans="1:12" ht="15.75" x14ac:dyDescent="0.25">
      <c r="A44" s="63"/>
    </row>
  </sheetData>
  <sheetProtection sheet="1" objects="1" scenarios="1"/>
  <protectedRanges>
    <protectedRange sqref="F6" name="Tax Assessed Value"/>
    <protectedRange algorithmName="SHA-512" hashValue="ypwf/EI7uYVD+YydLjUfOeBnqrbJZ4mNG1IY1fcZn7p5/qDZeK1n1FsfwnkaTry9WQykIyOj26KegQbv3r0LwA==" saltValue="Vy17B+ULaHGfzlrZZnGuXw==" spinCount="100000" sqref="F6" name="TAV"/>
  </protectedRanges>
  <mergeCells count="12">
    <mergeCell ref="A36:L36"/>
    <mergeCell ref="A32:L32"/>
    <mergeCell ref="A33:L33"/>
    <mergeCell ref="A34:L34"/>
    <mergeCell ref="L10:L11"/>
    <mergeCell ref="A35:L35"/>
    <mergeCell ref="C6:E6"/>
    <mergeCell ref="B10:B11"/>
    <mergeCell ref="C10:C11"/>
    <mergeCell ref="F10:F11"/>
    <mergeCell ref="K10:K11"/>
    <mergeCell ref="G6:J6"/>
  </mergeCells>
  <pageMargins left="0" right="0" top="0.75" bottom="0.75" header="0" footer="0"/>
  <pageSetup paperSize="5" orientation="landscape" r:id="rId1"/>
  <rowBreaks count="1" manualBreakCount="1">
    <brk id="2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BOND COST ESTIMATOR TOOL v2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Brent Warren</dc:creator>
  <cp:lastModifiedBy>Brent Warren</cp:lastModifiedBy>
  <cp:lastPrinted>2022-03-25T22:33:04Z</cp:lastPrinted>
  <dcterms:created xsi:type="dcterms:W3CDTF">2022-02-16T17:29:52Z</dcterms:created>
  <dcterms:modified xsi:type="dcterms:W3CDTF">2022-03-26T00:05:05Z</dcterms:modified>
</cp:coreProperties>
</file>